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25" windowHeight="11520" activeTab="4"/>
  </bookViews>
  <sheets>
    <sheet name="MEFL" sheetId="1" r:id="rId1"/>
    <sheet name="MEPE" sheetId="2" r:id="rId2"/>
    <sheet name="MEPTR" sheetId="3" r:id="rId3"/>
    <sheet name="MECY" sheetId="4" r:id="rId4"/>
    <sheet name="MEAP" sheetId="5" r:id="rId5"/>
  </sheets>
  <definedNames>
    <definedName name="_xlnm.Print_Area" localSheetId="4">'MEAP'!$A$1:$H$46</definedName>
    <definedName name="_xlnm.Print_Area" localSheetId="3">'MECY'!$A$1:$H$44</definedName>
    <definedName name="_xlnm.Print_Area" localSheetId="0">'MEFL'!$A$1:$H$49</definedName>
    <definedName name="_xlnm.Print_Area" localSheetId="1">'MEPE'!$A$1:$H$44</definedName>
    <definedName name="_xlnm.Print_Area" localSheetId="2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<sst xmlns="http://schemas.openxmlformats.org/spreadsheetml/2006/main" count="450" uniqueCount="93">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</sst>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6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  <xf numFmtId="169" fontId="0" fillId="33" borderId="20" xfId="0" applyNumberFormat="1" applyFill="1" applyBorder="1" applyAlignment="1" applyProtection="1">
      <alignment horizontal="center"/>
      <protection hidden="1"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/>
    </xf>
    <xf numFmtId="169" fontId="0" fillId="33" borderId="47" xfId="0" applyNumberFormat="1" applyFill="1" applyBorder="1" applyAlignment="1" applyProtection="1">
      <alignment horizontal="center"/>
      <protection hidden="1"/>
    </xf>
    <xf numFmtId="169" fontId="1" fillId="33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 val="autoZero"/>
        <c:crossBetween val="midCat"/>
        <c:dispUnits/>
        <c:majorUnit val="64"/>
        <c:minorUnit val="32"/>
      </c:valAx>
      <c:valAx>
        <c:axId val="83945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62945934"/>
        <c:axId val="29642495"/>
      </c:scatterChart>
      <c:valAx>
        <c:axId val="6294593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 val="autoZero"/>
        <c:crossBetween val="midCat"/>
        <c:dispUnits/>
        <c:majorUnit val="64"/>
        <c:minorUnit val="32"/>
      </c:valAx>
      <c:valAx>
        <c:axId val="2964249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crossBetween val="midCat"/>
        <c:dispUnits/>
        <c:majorUnit val="64"/>
        <c:minorUnit val="32"/>
      </c:valAx>
      <c:valAx>
        <c:axId val="886724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 val="autoZero"/>
        <c:crossBetween val="midCat"/>
        <c:dispUnits/>
        <c:majorUnit val="64"/>
        <c:minorUnit val="32"/>
      </c:valAx>
      <c:valAx>
        <c:axId val="471583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 val="autoZero"/>
        <c:crossBetween val="midCat"/>
        <c:dispUnits/>
        <c:majorUnit val="64"/>
        <c:minorUnit val="32"/>
      </c:valAx>
      <c:valAx>
        <c:axId val="617321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 val="autoZero"/>
        <c:crossBetween val="midCat"/>
        <c:dispUnits/>
        <c:majorUnit val="64"/>
        <c:minorUnit val="32"/>
      </c:valAx>
      <c:valAx>
        <c:axId val="342492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 val="autoZero"/>
        <c:crossBetween val="midCat"/>
        <c:dispUnits/>
        <c:majorUnit val="64"/>
        <c:minorUnit val="32"/>
      </c:valAx>
      <c:valAx>
        <c:axId val="227280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0545"/>
        <c:crosses val="autoZero"/>
        <c:crossBetween val="midCat"/>
        <c:dispUnits/>
        <c:majorUnit val="64"/>
        <c:minorUnit val="32"/>
      </c:valAx>
      <c:valAx>
        <c:axId val="2903054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915"/>
        <c:crosses val="autoZero"/>
        <c:crossBetween val="midCat"/>
        <c:dispUnits/>
        <c:majorUnit val="64"/>
        <c:minorUnit val="32"/>
      </c:valAx>
      <c:valAx>
        <c:axId val="26639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23975236"/>
        <c:axId val="14450533"/>
      </c:scatterChart>
      <c:valAx>
        <c:axId val="2397523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 val="autoZero"/>
        <c:crossBetween val="midCat"/>
        <c:dispUnits/>
        <c:majorUnit val="64"/>
        <c:minorUnit val="32"/>
      </c:valAx>
      <c:valAx>
        <c:axId val="1445053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3">
        <v>9.941506397763956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55.21314360982955</v>
      </c>
      <c r="V6" s="17">
        <f aca="true" t="shared" si="2" ref="V6:V13">LOG10(U6)</f>
        <v>1.742042474789759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1" t="s">
        <v>65</v>
      </c>
      <c r="AB6" s="152"/>
      <c r="AC6" s="152"/>
      <c r="AD6" s="153"/>
    </row>
    <row r="7" spans="2:30" ht="15">
      <c r="B7" s="9">
        <v>2</v>
      </c>
      <c r="C7" s="123">
        <v>65.3031220894533</v>
      </c>
      <c r="D7" s="69">
        <v>601</v>
      </c>
      <c r="E7" s="17">
        <f aca="true" t="shared" si="6" ref="E7:E13">LOG10(D7)</f>
        <v>2.7788744720027396</v>
      </c>
      <c r="F7" s="17">
        <f aca="true" t="shared" si="7" ref="F7:F13">H$15*C7+H$16</f>
        <v>2.778410123203727</v>
      </c>
      <c r="G7" s="80">
        <f>((ABS(F7-E7))/F7)</f>
        <v>0.00016712752200793624</v>
      </c>
      <c r="H7" s="47">
        <f aca="true" t="shared" si="8" ref="H7:H13">10^F7</f>
        <v>600.3577526313142</v>
      </c>
      <c r="J7" s="56" t="s">
        <v>27</v>
      </c>
      <c r="K7" s="57"/>
      <c r="L7" s="25"/>
      <c r="M7" s="81"/>
      <c r="N7" s="123"/>
      <c r="O7" s="27">
        <f aca="true" t="shared" si="9" ref="O7:O18">H$15*N7+H$16</f>
        <v>1.7420424747897587</v>
      </c>
      <c r="P7" s="71">
        <f aca="true" t="shared" si="10" ref="P7:P18">10^O7</f>
        <v>55.21314360982955</v>
      </c>
      <c r="S7" s="9">
        <v>2</v>
      </c>
      <c r="T7" s="82">
        <f t="shared" si="0"/>
        <v>0</v>
      </c>
      <c r="U7" s="115">
        <f t="shared" si="1"/>
        <v>55.21314360982955</v>
      </c>
      <c r="V7" s="17">
        <f t="shared" si="2"/>
        <v>1.742042474789759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92.88485174332925</v>
      </c>
      <c r="D8" s="69">
        <v>1645</v>
      </c>
      <c r="E8" s="17">
        <f t="shared" si="6"/>
        <v>3.216165902285993</v>
      </c>
      <c r="F8" s="17">
        <f t="shared" si="7"/>
        <v>3.216135171960527</v>
      </c>
      <c r="G8" s="80">
        <f aca="true" t="shared" si="11" ref="G8:G13">((ABS(F8-E8))/F8)</f>
        <v>9.555047851842749E-06</v>
      </c>
      <c r="H8" s="47">
        <f t="shared" si="8"/>
        <v>1644.8836052516158</v>
      </c>
      <c r="J8" s="58" t="s">
        <v>20</v>
      </c>
      <c r="K8" s="59" t="s">
        <v>21</v>
      </c>
      <c r="L8" s="25"/>
      <c r="M8" s="81"/>
      <c r="N8" s="123"/>
      <c r="O8" s="27">
        <f t="shared" si="9"/>
        <v>1.7420424747897587</v>
      </c>
      <c r="P8" s="71">
        <f t="shared" si="10"/>
        <v>55.21314360982955</v>
      </c>
      <c r="S8" s="9">
        <v>3</v>
      </c>
      <c r="T8" s="82">
        <f t="shared" si="0"/>
        <v>0</v>
      </c>
      <c r="U8" s="115">
        <f t="shared" si="1"/>
        <v>55.21314360982955</v>
      </c>
      <c r="V8" s="17">
        <f t="shared" si="2"/>
        <v>1.742042474789759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122.88121062585056</v>
      </c>
      <c r="D9" s="69">
        <v>4920</v>
      </c>
      <c r="E9" s="17">
        <f t="shared" si="6"/>
        <v>3.69196510276736</v>
      </c>
      <c r="F9" s="17">
        <f t="shared" si="7"/>
        <v>3.692180649135052</v>
      </c>
      <c r="G9" s="80">
        <f t="shared" si="11"/>
        <v>5.8379149931985926E-05</v>
      </c>
      <c r="H9" s="47">
        <f t="shared" si="8"/>
        <v>4922.442470223001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9"/>
        <v>1.7420424747897587</v>
      </c>
      <c r="P9" s="71">
        <f t="shared" si="10"/>
        <v>55.21314360982955</v>
      </c>
      <c r="S9" s="9">
        <v>4</v>
      </c>
      <c r="T9" s="82">
        <f t="shared" si="0"/>
        <v>0</v>
      </c>
      <c r="U9" s="115">
        <f t="shared" si="1"/>
        <v>55.21314360982955</v>
      </c>
      <c r="V9" s="17">
        <f t="shared" si="2"/>
        <v>1.742042474789759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153.7282117804611</v>
      </c>
      <c r="D10" s="69">
        <v>15169</v>
      </c>
      <c r="E10" s="17">
        <f t="shared" si="6"/>
        <v>4.180956951334075</v>
      </c>
      <c r="F10" s="17">
        <f t="shared" si="7"/>
        <v>4.181725911663776</v>
      </c>
      <c r="G10" s="80">
        <f t="shared" si="11"/>
        <v>0.0001838858753406507</v>
      </c>
      <c r="H10" s="47">
        <f t="shared" si="8"/>
        <v>15195.881971248607</v>
      </c>
      <c r="J10" s="67"/>
      <c r="K10" s="1">
        <f t="shared" si="14"/>
        <v>0</v>
      </c>
      <c r="L10" s="25"/>
      <c r="M10" s="81"/>
      <c r="N10" s="123"/>
      <c r="O10" s="27">
        <f t="shared" si="9"/>
        <v>1.7420424747897587</v>
      </c>
      <c r="P10" s="71">
        <f t="shared" si="10"/>
        <v>55.21314360982955</v>
      </c>
      <c r="S10" s="9">
        <v>5</v>
      </c>
      <c r="T10" s="82">
        <f t="shared" si="0"/>
        <v>0</v>
      </c>
      <c r="U10" s="115">
        <f t="shared" si="1"/>
        <v>55.21314360982955</v>
      </c>
      <c r="V10" s="17">
        <f t="shared" si="2"/>
        <v>1.742042474789759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179.98237574980286</v>
      </c>
      <c r="D11" s="69">
        <v>39664</v>
      </c>
      <c r="E11" s="17">
        <f t="shared" si="6"/>
        <v>4.598396509423746</v>
      </c>
      <c r="F11" s="17">
        <f t="shared" si="7"/>
        <v>4.598382348651737</v>
      </c>
      <c r="G11" s="80">
        <f t="shared" si="11"/>
        <v>3.079511648997958E-06</v>
      </c>
      <c r="H11" s="47">
        <f t="shared" si="8"/>
        <v>39662.70672152785</v>
      </c>
      <c r="J11" s="67"/>
      <c r="K11" s="1">
        <f t="shared" si="14"/>
        <v>0</v>
      </c>
      <c r="L11" s="25"/>
      <c r="M11" s="81"/>
      <c r="N11" s="123"/>
      <c r="O11" s="27">
        <f t="shared" si="9"/>
        <v>1.7420424747897587</v>
      </c>
      <c r="P11" s="71">
        <f t="shared" si="10"/>
        <v>55.21314360982955</v>
      </c>
      <c r="S11" s="9">
        <v>6</v>
      </c>
      <c r="T11" s="82">
        <f t="shared" si="0"/>
        <v>0</v>
      </c>
      <c r="U11" s="115">
        <f t="shared" si="1"/>
        <v>55.21314360982955</v>
      </c>
      <c r="V11" s="17">
        <f t="shared" si="2"/>
        <v>1.742042474789759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216.3236737176648</v>
      </c>
      <c r="D12" s="69">
        <v>149723</v>
      </c>
      <c r="E12" s="17">
        <f t="shared" si="6"/>
        <v>5.175288520488822</v>
      </c>
      <c r="F12" s="17">
        <f t="shared" si="7"/>
        <v>5.175122699039166</v>
      </c>
      <c r="G12" s="80">
        <f t="shared" si="11"/>
        <v>3.204203248873888E-05</v>
      </c>
      <c r="H12" s="47">
        <f t="shared" si="8"/>
        <v>149665.84397616773</v>
      </c>
      <c r="J12" s="67"/>
      <c r="K12" s="1">
        <f t="shared" si="14"/>
        <v>0</v>
      </c>
      <c r="L12" s="25"/>
      <c r="M12" s="81"/>
      <c r="N12" s="123"/>
      <c r="O12" s="27">
        <f t="shared" si="9"/>
        <v>1.7420424747897587</v>
      </c>
      <c r="P12" s="71">
        <f t="shared" si="10"/>
        <v>55.21314360982955</v>
      </c>
      <c r="S12" s="9">
        <v>7</v>
      </c>
      <c r="T12" s="82">
        <f>M56</f>
        <v>0</v>
      </c>
      <c r="U12" s="115">
        <f>O56</f>
        <v>55.21314360982955</v>
      </c>
      <c r="V12" s="17">
        <f t="shared" si="2"/>
        <v>1.742042474789759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236.2287626229856</v>
      </c>
      <c r="D13" s="133">
        <v>309976</v>
      </c>
      <c r="E13" s="17">
        <f t="shared" si="6"/>
        <v>5.491328069734079</v>
      </c>
      <c r="F13" s="17">
        <f t="shared" si="7"/>
        <v>5.491018624382834</v>
      </c>
      <c r="G13" s="80">
        <f t="shared" si="11"/>
        <v>5.6354817277661335E-05</v>
      </c>
      <c r="H13" s="47">
        <f t="shared" si="8"/>
        <v>309755.2132494898</v>
      </c>
      <c r="J13" s="67"/>
      <c r="K13" s="1">
        <f t="shared" si="14"/>
        <v>0</v>
      </c>
      <c r="L13" s="25"/>
      <c r="M13" s="81"/>
      <c r="N13" s="123"/>
      <c r="O13" s="27">
        <f t="shared" si="9"/>
        <v>1.7420424747897587</v>
      </c>
      <c r="P13" s="71">
        <f t="shared" si="10"/>
        <v>55.21314360982955</v>
      </c>
      <c r="S13" s="9">
        <v>8</v>
      </c>
      <c r="T13" s="82">
        <f>M57</f>
        <v>0</v>
      </c>
      <c r="U13" s="115">
        <f>O57</f>
        <v>55.21314360982955</v>
      </c>
      <c r="V13" s="17">
        <f t="shared" si="2"/>
        <v>1.742042474789759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1" t="s">
        <v>54</v>
      </c>
      <c r="F14" s="162"/>
      <c r="G14" s="101">
        <f>AVERAGE(G7:G13)</f>
        <v>7.291770807825912E-05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9"/>
        <v>1.7420424747897587</v>
      </c>
      <c r="P14" s="71">
        <f t="shared" si="10"/>
        <v>55.21314360982955</v>
      </c>
      <c r="V14" s="161" t="s">
        <v>54</v>
      </c>
      <c r="W14" s="162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0.015870108736827843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9"/>
        <v>1.7420424747897587</v>
      </c>
      <c r="P15" s="71">
        <f t="shared" si="10"/>
        <v>55.21314360982955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1.7420424747897587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9"/>
        <v>1.7420424747897587</v>
      </c>
      <c r="P16" s="71">
        <f t="shared" si="10"/>
        <v>55.21314360982955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0.9999998373957724</v>
      </c>
      <c r="L17" s="25"/>
      <c r="M17" s="81"/>
      <c r="N17" s="67"/>
      <c r="O17" s="27">
        <f t="shared" si="9"/>
        <v>1.7420424747897587</v>
      </c>
      <c r="P17" s="71">
        <f t="shared" si="10"/>
        <v>55.21314360982955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9"/>
        <v>1.7420424747897587</v>
      </c>
      <c r="P18" s="71">
        <f t="shared" si="10"/>
        <v>55.21314360982955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54" t="s">
        <v>57</v>
      </c>
      <c r="N35" s="149"/>
      <c r="O35" s="149"/>
      <c r="P35" s="163"/>
    </row>
    <row r="36" spans="10:16" ht="15">
      <c r="J36" s="56" t="s">
        <v>39</v>
      </c>
      <c r="K36" s="57"/>
      <c r="L36" s="25"/>
      <c r="M36" s="155" t="s">
        <v>66</v>
      </c>
      <c r="N36" s="156"/>
      <c r="O36" s="156"/>
      <c r="P36" s="164"/>
    </row>
    <row r="37" spans="10:16" ht="15.75" thickBot="1">
      <c r="J37" s="56" t="s">
        <v>27</v>
      </c>
      <c r="K37" s="57"/>
      <c r="L37" s="25"/>
      <c r="M37" s="155" t="s">
        <v>59</v>
      </c>
      <c r="N37" s="165"/>
      <c r="O37" s="165"/>
      <c r="P37" s="16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55.21314360982955</v>
      </c>
      <c r="P39" s="119">
        <f>O39/N39</f>
        <v>55.21314360982955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55.21314360982955</v>
      </c>
      <c r="P40" s="119">
        <f>O40/N40</f>
        <v>55.21314360982955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55.21314360982955</v>
      </c>
      <c r="P41" s="119">
        <f>O41/N41</f>
        <v>55.21314360982955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55.21314360982955</v>
      </c>
      <c r="P42" s="119">
        <f>O42/N42</f>
        <v>55.21314360982955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55.21314360982955</v>
      </c>
      <c r="P43" s="119">
        <f>O43/N43</f>
        <v>55.21314360982955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54" t="s">
        <v>68</v>
      </c>
      <c r="N46" s="149"/>
      <c r="O46" s="15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55" t="s">
        <v>81</v>
      </c>
      <c r="N47" s="156"/>
      <c r="O47" s="15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58"/>
      <c r="N48" s="159"/>
      <c r="O48" s="160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55.21314360982955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55.21314360982955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55.21314360982955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55.21314360982955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55.21314360982955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55.21314360982955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55.21314360982955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55.21314360982955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7" sqref="G7:G14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3">
        <v>1.0901337151219437</v>
      </c>
      <c r="D6" s="142"/>
      <c r="E6" s="17"/>
      <c r="F6" s="17"/>
      <c r="G6" s="44"/>
      <c r="H6" s="43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55.33813280831169</v>
      </c>
      <c r="V6" s="17">
        <f aca="true" t="shared" si="0" ref="V6:V13">LOG10(U6)</f>
        <v>1.7430245013042571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51" t="s">
        <v>65</v>
      </c>
      <c r="AB6" s="152"/>
      <c r="AC6" s="152"/>
      <c r="AD6" s="153"/>
    </row>
    <row r="7" spans="2:30" ht="15">
      <c r="B7" s="9">
        <v>2</v>
      </c>
      <c r="C7" s="123">
        <v>54.086274560912436</v>
      </c>
      <c r="D7" s="69">
        <v>404</v>
      </c>
      <c r="E7" s="140">
        <f aca="true" t="shared" si="4" ref="E7:E13">LOG10(D7)</f>
        <v>2.606381365110605</v>
      </c>
      <c r="F7" s="41">
        <f aca="true" t="shared" si="5" ref="F7:F13">H$15*C7+H$16</f>
        <v>2.606494583977285</v>
      </c>
      <c r="G7" s="189">
        <f>((ABS(F7-E7))/F7)</f>
        <v>4.3437215398674E-05</v>
      </c>
      <c r="H7" s="46">
        <f aca="true" t="shared" si="6" ref="H7:H13">10^F7</f>
        <v>404.1053349437705</v>
      </c>
      <c r="J7" s="56" t="s">
        <v>27</v>
      </c>
      <c r="K7" s="57"/>
      <c r="L7" s="25"/>
      <c r="M7" s="139"/>
      <c r="N7" s="123"/>
      <c r="O7" s="27">
        <f aca="true" t="shared" si="7" ref="O7:O18">H$15*N7+H$16</f>
        <v>1.743024501304257</v>
      </c>
      <c r="P7" s="71">
        <f aca="true" t="shared" si="8" ref="P7:P18">10^O7</f>
        <v>55.33813280831169</v>
      </c>
      <c r="Q7" s="25"/>
      <c r="S7" s="9">
        <v>2</v>
      </c>
      <c r="T7" s="98">
        <f>M51</f>
        <v>0</v>
      </c>
      <c r="U7" s="115">
        <f>O51</f>
        <v>55.33813280831169</v>
      </c>
      <c r="V7" s="41">
        <f t="shared" si="0"/>
        <v>1.7430245013042571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81.21892541808786</v>
      </c>
      <c r="D8" s="69">
        <v>1096</v>
      </c>
      <c r="E8" s="140">
        <f t="shared" si="4"/>
        <v>3.0398105541483504</v>
      </c>
      <c r="F8" s="41">
        <f t="shared" si="5"/>
        <v>3.0396586809497728</v>
      </c>
      <c r="G8" s="189">
        <f aca="true" t="shared" si="9" ref="G8:G13">((ABS(F8-E8))/F8)</f>
        <v>4.996389875267987E-05</v>
      </c>
      <c r="H8" s="46">
        <f t="shared" si="6"/>
        <v>1095.6167947520034</v>
      </c>
      <c r="J8" s="58" t="s">
        <v>20</v>
      </c>
      <c r="K8" s="59" t="s">
        <v>21</v>
      </c>
      <c r="L8" s="25"/>
      <c r="M8" s="139"/>
      <c r="N8" s="123"/>
      <c r="O8" s="27">
        <f t="shared" si="7"/>
        <v>1.743024501304257</v>
      </c>
      <c r="P8" s="71">
        <f t="shared" si="8"/>
        <v>55.33813280831169</v>
      </c>
      <c r="Q8" s="25"/>
      <c r="S8" s="9">
        <v>3</v>
      </c>
      <c r="T8" s="98">
        <f>M52</f>
        <v>0</v>
      </c>
      <c r="U8" s="115">
        <f>O52</f>
        <v>55.33813280831169</v>
      </c>
      <c r="V8" s="41">
        <f t="shared" si="0"/>
        <v>1.7430245013042571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114.71306812788825</v>
      </c>
      <c r="D9" s="147">
        <v>3752</v>
      </c>
      <c r="E9" s="141">
        <f t="shared" si="4"/>
        <v>3.5742628297070267</v>
      </c>
      <c r="F9" s="17">
        <f t="shared" si="5"/>
        <v>3.5743819616616337</v>
      </c>
      <c r="G9" s="80">
        <f t="shared" si="9"/>
        <v>3.3329385579043675E-05</v>
      </c>
      <c r="H9" s="47">
        <f t="shared" si="6"/>
        <v>3753.0293577842062</v>
      </c>
      <c r="J9" s="67"/>
      <c r="K9" s="1">
        <f aca="true" t="shared" si="12" ref="K9:K16">J9/4</f>
        <v>0</v>
      </c>
      <c r="L9" s="25"/>
      <c r="M9" s="139"/>
      <c r="N9" s="123"/>
      <c r="O9" s="27">
        <f t="shared" si="7"/>
        <v>1.743024501304257</v>
      </c>
      <c r="P9" s="71">
        <f t="shared" si="8"/>
        <v>55.33813280831169</v>
      </c>
      <c r="Q9" s="25"/>
      <c r="S9" s="9">
        <v>4</v>
      </c>
      <c r="T9" s="98">
        <f>M53</f>
        <v>0</v>
      </c>
      <c r="U9" s="115">
        <f>O53</f>
        <v>55.33813280831169</v>
      </c>
      <c r="V9" s="17">
        <f t="shared" si="0"/>
        <v>1.7430245013042571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146.2627034259437</v>
      </c>
      <c r="D10" s="69">
        <v>11972</v>
      </c>
      <c r="E10" s="141">
        <f t="shared" si="4"/>
        <v>4.078166708168154</v>
      </c>
      <c r="F10" s="17">
        <f t="shared" si="5"/>
        <v>4.078061803179198</v>
      </c>
      <c r="G10" s="80">
        <f t="shared" si="9"/>
        <v>2.5724227346019634E-05</v>
      </c>
      <c r="H10" s="47">
        <f>10^F10</f>
        <v>11969.108480750741</v>
      </c>
      <c r="J10" s="67"/>
      <c r="K10" s="1">
        <f t="shared" si="12"/>
        <v>0</v>
      </c>
      <c r="L10" s="25"/>
      <c r="M10" s="81"/>
      <c r="N10" s="123"/>
      <c r="O10" s="27">
        <f t="shared" si="7"/>
        <v>1.743024501304257</v>
      </c>
      <c r="P10" s="71">
        <f t="shared" si="8"/>
        <v>55.33813280831169</v>
      </c>
      <c r="Q10" s="25"/>
      <c r="S10" s="9">
        <v>5</v>
      </c>
      <c r="T10" s="98">
        <f>M52</f>
        <v>0</v>
      </c>
      <c r="U10" s="115">
        <f>O52</f>
        <v>55.33813280831169</v>
      </c>
      <c r="V10" s="17">
        <f t="shared" si="0"/>
        <v>1.7430245013042571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170.88860679907907</v>
      </c>
      <c r="D11" s="69">
        <v>29596</v>
      </c>
      <c r="E11" s="141">
        <f t="shared" si="4"/>
        <v>4.471233018649645</v>
      </c>
      <c r="F11" s="17">
        <f t="shared" si="5"/>
        <v>4.471206477944175</v>
      </c>
      <c r="G11" s="80">
        <f t="shared" si="9"/>
        <v>5.9359158653787386E-06</v>
      </c>
      <c r="H11" s="47">
        <f>10^F11</f>
        <v>29594.19137762393</v>
      </c>
      <c r="J11" s="67"/>
      <c r="K11" s="1">
        <f t="shared" si="12"/>
        <v>0</v>
      </c>
      <c r="L11" s="25"/>
      <c r="M11" s="81"/>
      <c r="N11" s="123"/>
      <c r="O11" s="27">
        <f t="shared" si="7"/>
        <v>1.743024501304257</v>
      </c>
      <c r="P11" s="71">
        <f t="shared" si="8"/>
        <v>55.33813280831169</v>
      </c>
      <c r="Q11" s="25"/>
      <c r="S11" s="9">
        <v>6</v>
      </c>
      <c r="T11" s="98">
        <f>M53</f>
        <v>0</v>
      </c>
      <c r="U11" s="115">
        <f>O53</f>
        <v>55.33813280831169</v>
      </c>
      <c r="V11" s="17">
        <f t="shared" si="0"/>
        <v>1.7430245013042571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210.5001419768855</v>
      </c>
      <c r="D12" s="69">
        <v>126945</v>
      </c>
      <c r="E12" s="141">
        <f t="shared" si="4"/>
        <v>5.10361559993071</v>
      </c>
      <c r="F12" s="17">
        <f t="shared" si="5"/>
        <v>5.103591973755426</v>
      </c>
      <c r="G12" s="80">
        <f t="shared" si="9"/>
        <v>4.62932291711904E-06</v>
      </c>
      <c r="H12" s="47">
        <f t="shared" si="6"/>
        <v>126938.09421747926</v>
      </c>
      <c r="J12" s="67"/>
      <c r="K12" s="1">
        <f t="shared" si="12"/>
        <v>0</v>
      </c>
      <c r="L12" s="25"/>
      <c r="M12" s="81"/>
      <c r="N12" s="123"/>
      <c r="O12" s="27">
        <f t="shared" si="7"/>
        <v>1.743024501304257</v>
      </c>
      <c r="P12" s="71">
        <f t="shared" si="8"/>
        <v>55.33813280831169</v>
      </c>
      <c r="Q12" s="25"/>
      <c r="S12" s="9">
        <v>7</v>
      </c>
      <c r="T12" s="98">
        <f>M54</f>
        <v>0</v>
      </c>
      <c r="U12" s="115">
        <f>O54</f>
        <v>55.33813280831169</v>
      </c>
      <c r="V12" s="17">
        <f t="shared" si="0"/>
        <v>1.7430245013042571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233.23385749821043</v>
      </c>
      <c r="D13" s="133">
        <v>292721</v>
      </c>
      <c r="E13" s="141">
        <f t="shared" si="4"/>
        <v>5.466453880127568</v>
      </c>
      <c r="F13" s="17">
        <f t="shared" si="5"/>
        <v>5.466528474374566</v>
      </c>
      <c r="G13" s="80">
        <f t="shared" si="9"/>
        <v>1.3645634034037565E-05</v>
      </c>
      <c r="H13" s="47">
        <f t="shared" si="6"/>
        <v>292771.2819602928</v>
      </c>
      <c r="J13" s="67"/>
      <c r="K13" s="1">
        <f t="shared" si="12"/>
        <v>0</v>
      </c>
      <c r="L13" s="25"/>
      <c r="M13" s="81"/>
      <c r="N13" s="123"/>
      <c r="O13" s="27">
        <f t="shared" si="7"/>
        <v>1.743024501304257</v>
      </c>
      <c r="P13" s="71">
        <f t="shared" si="8"/>
        <v>55.33813280831169</v>
      </c>
      <c r="Q13" s="25"/>
      <c r="S13" s="9">
        <v>8</v>
      </c>
      <c r="T13" s="98">
        <f>M55</f>
        <v>0</v>
      </c>
      <c r="U13" s="115">
        <f>O55</f>
        <v>55.33813280831169</v>
      </c>
      <c r="V13" s="17">
        <f t="shared" si="0"/>
        <v>1.7430245013042571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1" t="s">
        <v>54</v>
      </c>
      <c r="F14" s="162"/>
      <c r="G14" s="101">
        <f>AVERAGE(G7:G13)</f>
        <v>2.5237942841850365E-05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7"/>
        <v>1.743024501304257</v>
      </c>
      <c r="P14" s="71">
        <f t="shared" si="8"/>
        <v>55.33813280831169</v>
      </c>
      <c r="Q14" s="25"/>
      <c r="V14" s="161" t="s">
        <v>54</v>
      </c>
      <c r="W14" s="162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0.015964680312758103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7"/>
        <v>1.743024501304257</v>
      </c>
      <c r="P15" s="71">
        <f t="shared" si="8"/>
        <v>55.33813280831169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1.743024501304257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7"/>
        <v>1.743024501304257</v>
      </c>
      <c r="P16" s="71">
        <f t="shared" si="8"/>
        <v>55.33813280831169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0.9999999897504648</v>
      </c>
      <c r="L17" s="25"/>
      <c r="M17" s="81"/>
      <c r="N17" s="67"/>
      <c r="O17" s="27">
        <f t="shared" si="7"/>
        <v>1.743024501304257</v>
      </c>
      <c r="P17" s="71">
        <f t="shared" si="8"/>
        <v>55.33813280831169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7"/>
        <v>1.743024501304257</v>
      </c>
      <c r="P18" s="71">
        <f t="shared" si="8"/>
        <v>55.33813280831169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54" t="s">
        <v>57</v>
      </c>
      <c r="N35" s="149"/>
      <c r="O35" s="149"/>
      <c r="P35" s="163"/>
    </row>
    <row r="36" spans="10:16" ht="15">
      <c r="J36" s="56" t="s">
        <v>39</v>
      </c>
      <c r="K36" s="57"/>
      <c r="L36" s="25"/>
      <c r="M36" s="155" t="s">
        <v>71</v>
      </c>
      <c r="N36" s="156"/>
      <c r="O36" s="156"/>
      <c r="P36" s="164"/>
    </row>
    <row r="37" spans="10:16" ht="15.75" thickBot="1">
      <c r="J37" s="56" t="s">
        <v>27</v>
      </c>
      <c r="K37" s="57"/>
      <c r="L37" s="25"/>
      <c r="M37" s="155" t="s">
        <v>59</v>
      </c>
      <c r="N37" s="165"/>
      <c r="O37" s="165"/>
      <c r="P37" s="16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55.33813280831169</v>
      </c>
      <c r="P39" s="119">
        <f>O39/N39</f>
        <v>55.33813280831169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55.33813280831169</v>
      </c>
      <c r="P40" s="119">
        <f>O40/N40</f>
        <v>55.33813280831169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55.33813280831169</v>
      </c>
      <c r="P41" s="119">
        <f>O41/N41</f>
        <v>55.33813280831169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55.33813280831169</v>
      </c>
      <c r="P42" s="119">
        <f>O42/N42</f>
        <v>55.33813280831169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55.33813280831169</v>
      </c>
      <c r="P43" s="119">
        <f>O43/N43</f>
        <v>55.33813280831169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54" t="s">
        <v>73</v>
      </c>
      <c r="N46" s="149"/>
      <c r="O46" s="15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55" t="s">
        <v>81</v>
      </c>
      <c r="N47" s="156"/>
      <c r="O47" s="15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58"/>
      <c r="N48" s="159"/>
      <c r="O48" s="160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55.33813280831169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55.33813280831169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55.33813280831169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55.33813280831169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55.33813280831169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55.33813280831169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55.33813280831169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55.33813280831169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G9" sqref="G9:G14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72" t="s">
        <v>35</v>
      </c>
      <c r="N4" s="149"/>
      <c r="O4" s="149"/>
      <c r="P4" s="150"/>
    </row>
    <row r="5" spans="2:30" ht="15.75" thickBot="1">
      <c r="B5" s="12"/>
      <c r="E5" s="12"/>
      <c r="J5" s="54" t="s">
        <v>38</v>
      </c>
      <c r="K5" s="55"/>
      <c r="L5" s="25"/>
      <c r="M5" s="173" t="s">
        <v>70</v>
      </c>
      <c r="N5" s="152"/>
      <c r="O5" s="152"/>
      <c r="P5" s="153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48" t="s">
        <v>34</v>
      </c>
      <c r="AB5" s="149"/>
      <c r="AC5" s="149"/>
      <c r="AD5" s="150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27.15293887992683</v>
      </c>
      <c r="V6" s="20">
        <f aca="true" t="shared" si="0" ref="V6:V13">LOG10(U6)</f>
        <v>1.433816842037604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51" t="s">
        <v>65</v>
      </c>
      <c r="AB6" s="183"/>
      <c r="AC6" s="183"/>
      <c r="AD6" s="184"/>
    </row>
    <row r="7" spans="2:30" ht="15">
      <c r="B7" s="19">
        <v>1</v>
      </c>
      <c r="C7" s="124">
        <v>0.276567922089125</v>
      </c>
      <c r="D7" s="69"/>
      <c r="E7" s="20"/>
      <c r="F7" s="20"/>
      <c r="G7" s="21"/>
      <c r="H7" s="22"/>
      <c r="J7" s="56" t="s">
        <v>27</v>
      </c>
      <c r="K7" s="57"/>
      <c r="L7" s="25"/>
      <c r="M7" s="139"/>
      <c r="N7" s="124"/>
      <c r="O7" s="27">
        <f aca="true" t="shared" si="4" ref="O7:O18">H$16*N7+H$17</f>
        <v>1.4338168420376038</v>
      </c>
      <c r="P7" s="72">
        <f aca="true" t="shared" si="5" ref="P7:P18">10^O7</f>
        <v>27.15293887992683</v>
      </c>
      <c r="S7" s="19">
        <v>2</v>
      </c>
      <c r="T7" s="82">
        <f>M51</f>
        <v>0</v>
      </c>
      <c r="U7" s="115">
        <f>O51</f>
        <v>27.15293887992683</v>
      </c>
      <c r="V7" s="20">
        <f t="shared" si="0"/>
        <v>1.433816842037604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49.75531663291593</v>
      </c>
      <c r="D8" s="69">
        <v>175</v>
      </c>
      <c r="E8" s="20">
        <f aca="true" t="shared" si="6" ref="E8:E14">LOG10(D8)</f>
        <v>2.2430380486862944</v>
      </c>
      <c r="F8" s="20">
        <f aca="true" t="shared" si="7" ref="F8:F14">H$16*C8+H$17</f>
        <v>2.2428856090665796</v>
      </c>
      <c r="G8" s="190">
        <f>((ABS(F8-E8))/F8)</f>
        <v>6.7965846808489E-05</v>
      </c>
      <c r="H8" s="22">
        <f aca="true" t="shared" si="8" ref="H8:H14">10^F8</f>
        <v>174.9385848698565</v>
      </c>
      <c r="J8" s="58" t="s">
        <v>20</v>
      </c>
      <c r="K8" s="59" t="s">
        <v>21</v>
      </c>
      <c r="L8" s="25"/>
      <c r="M8" s="139"/>
      <c r="N8" s="124"/>
      <c r="O8" s="27">
        <f t="shared" si="4"/>
        <v>1.4338168420376038</v>
      </c>
      <c r="P8" s="72">
        <f t="shared" si="5"/>
        <v>27.15293887992683</v>
      </c>
      <c r="S8" s="19">
        <v>3</v>
      </c>
      <c r="T8" s="82">
        <f>M52</f>
        <v>0</v>
      </c>
      <c r="U8" s="115">
        <f>O52</f>
        <v>27.15293887992683</v>
      </c>
      <c r="V8" s="20">
        <f t="shared" si="0"/>
        <v>1.433816842037604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9" ref="AC8:AC19">Y$15*AB8+Y$16</f>
        <v>#DIV/0!</v>
      </c>
      <c r="AD8" s="72" t="e">
        <f aca="true" t="shared" si="10" ref="AD8:AD19">10^AC8</f>
        <v>#DIV/0!</v>
      </c>
    </row>
    <row r="9" spans="2:30" ht="12.75">
      <c r="B9" s="19">
        <v>3</v>
      </c>
      <c r="C9" s="124">
        <v>76.69645632053083</v>
      </c>
      <c r="D9" s="69">
        <v>480</v>
      </c>
      <c r="E9" s="20">
        <f t="shared" si="6"/>
        <v>2.681241237375587</v>
      </c>
      <c r="F9" s="20">
        <f t="shared" si="7"/>
        <v>2.680974162099602</v>
      </c>
      <c r="G9" s="190">
        <f aca="true" t="shared" si="11" ref="G9:G14">((ABS(F9-E9))/F9)</f>
        <v>9.961874297805929E-05</v>
      </c>
      <c r="H9" s="22">
        <f t="shared" si="8"/>
        <v>479.7049082410262</v>
      </c>
      <c r="J9" s="60"/>
      <c r="K9" s="61">
        <f aca="true" t="shared" si="12" ref="K9:K16">J9/4</f>
        <v>0</v>
      </c>
      <c r="L9" s="25"/>
      <c r="M9" s="139"/>
      <c r="N9" s="124"/>
      <c r="O9" s="27">
        <f t="shared" si="4"/>
        <v>1.4338168420376038</v>
      </c>
      <c r="P9" s="72">
        <f t="shared" si="5"/>
        <v>27.15293887992683</v>
      </c>
      <c r="S9" s="19">
        <v>4</v>
      </c>
      <c r="T9" s="82">
        <f>M53</f>
        <v>0</v>
      </c>
      <c r="U9" s="115">
        <f>O53</f>
        <v>27.15293887992683</v>
      </c>
      <c r="V9" s="20">
        <f t="shared" si="0"/>
        <v>1.433816842037604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9"/>
        <v>#DIV/0!</v>
      </c>
      <c r="AD9" s="72" t="e">
        <f t="shared" si="10"/>
        <v>#DIV/0!</v>
      </c>
    </row>
    <row r="10" spans="2:30" ht="12.75">
      <c r="B10" s="19">
        <v>4</v>
      </c>
      <c r="C10" s="124">
        <v>110.28013816292426</v>
      </c>
      <c r="D10" s="69">
        <v>1687</v>
      </c>
      <c r="E10" s="20">
        <f t="shared" si="6"/>
        <v>3.2271150825891253</v>
      </c>
      <c r="F10" s="20">
        <f t="shared" si="7"/>
        <v>3.2270767677966825</v>
      </c>
      <c r="G10" s="190">
        <f t="shared" si="11"/>
        <v>1.1872910128791763E-05</v>
      </c>
      <c r="H10" s="22">
        <f t="shared" si="8"/>
        <v>1686.8511742460757</v>
      </c>
      <c r="J10" s="60"/>
      <c r="K10" s="61">
        <f t="shared" si="12"/>
        <v>0</v>
      </c>
      <c r="L10" s="25"/>
      <c r="M10" s="81"/>
      <c r="N10" s="124"/>
      <c r="O10" s="27">
        <f t="shared" si="4"/>
        <v>1.4338168420376038</v>
      </c>
      <c r="P10" s="72">
        <f t="shared" si="5"/>
        <v>27.15293887992683</v>
      </c>
      <c r="S10" s="19">
        <v>5</v>
      </c>
      <c r="T10" s="82">
        <f>M52</f>
        <v>0</v>
      </c>
      <c r="U10" s="115">
        <f>O52</f>
        <v>27.15293887992683</v>
      </c>
      <c r="V10" s="20">
        <f t="shared" si="0"/>
        <v>1.433816842037604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9"/>
        <v>#DIV/0!</v>
      </c>
      <c r="AD10" s="72" t="e">
        <f t="shared" si="10"/>
        <v>#DIV/0!</v>
      </c>
    </row>
    <row r="11" spans="2:30" ht="12.75">
      <c r="B11" s="19">
        <v>5</v>
      </c>
      <c r="C11" s="124">
        <v>142.13376101338733</v>
      </c>
      <c r="D11" s="69">
        <v>5549</v>
      </c>
      <c r="E11" s="20">
        <f t="shared" si="6"/>
        <v>3.744214724814166</v>
      </c>
      <c r="F11" s="20">
        <f t="shared" si="7"/>
        <v>3.745046968954657</v>
      </c>
      <c r="G11" s="190">
        <f t="shared" si="11"/>
        <v>0.00022222528779743993</v>
      </c>
      <c r="H11" s="22">
        <f t="shared" si="8"/>
        <v>5559.643815752339</v>
      </c>
      <c r="J11" s="60"/>
      <c r="K11" s="61">
        <f t="shared" si="12"/>
        <v>0</v>
      </c>
      <c r="L11" s="25"/>
      <c r="M11" s="81"/>
      <c r="N11" s="124"/>
      <c r="O11" s="27">
        <f t="shared" si="4"/>
        <v>1.4338168420376038</v>
      </c>
      <c r="P11" s="72">
        <f t="shared" si="5"/>
        <v>27.15293887992683</v>
      </c>
      <c r="S11" s="19">
        <v>6</v>
      </c>
      <c r="T11" s="82">
        <f>M53</f>
        <v>0</v>
      </c>
      <c r="U11" s="115">
        <f>O53</f>
        <v>27.15293887992683</v>
      </c>
      <c r="V11" s="130">
        <f t="shared" si="0"/>
        <v>1.433816842037604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9"/>
        <v>#DIV/0!</v>
      </c>
      <c r="AD11" s="72" t="e">
        <f t="shared" si="10"/>
        <v>#DIV/0!</v>
      </c>
    </row>
    <row r="12" spans="2:30" ht="12.75">
      <c r="B12" s="19">
        <v>6</v>
      </c>
      <c r="C12" s="124">
        <v>166.8104712642252</v>
      </c>
      <c r="D12" s="69">
        <v>14005</v>
      </c>
      <c r="E12" s="20">
        <f t="shared" si="6"/>
        <v>4.146283113159587</v>
      </c>
      <c r="F12" s="20">
        <f t="shared" si="7"/>
        <v>4.146313745815416</v>
      </c>
      <c r="G12" s="190">
        <f t="shared" si="11"/>
        <v>7.387925204581052E-06</v>
      </c>
      <c r="H12" s="22">
        <f t="shared" si="8"/>
        <v>14005.987867663736</v>
      </c>
      <c r="J12" s="60"/>
      <c r="K12" s="61">
        <f t="shared" si="12"/>
        <v>0</v>
      </c>
      <c r="L12" s="25"/>
      <c r="M12" s="81"/>
      <c r="N12" s="124"/>
      <c r="O12" s="27">
        <f t="shared" si="4"/>
        <v>1.4338168420376038</v>
      </c>
      <c r="P12" s="72">
        <f t="shared" si="5"/>
        <v>27.15293887992683</v>
      </c>
      <c r="S12" s="19">
        <v>7</v>
      </c>
      <c r="T12" s="82">
        <f>M54</f>
        <v>0</v>
      </c>
      <c r="U12" s="115">
        <f>O54</f>
        <v>27.15293887992683</v>
      </c>
      <c r="V12" s="20">
        <f t="shared" si="0"/>
        <v>1.433816842037604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9"/>
        <v>#DIV/0!</v>
      </c>
      <c r="AD12" s="72" t="e">
        <f t="shared" si="10"/>
        <v>#DIV/0!</v>
      </c>
    </row>
    <row r="13" spans="2:30" ht="13.5" thickBot="1">
      <c r="B13" s="19">
        <v>7</v>
      </c>
      <c r="C13" s="124">
        <v>208.29154095191646</v>
      </c>
      <c r="D13" s="69">
        <v>66220</v>
      </c>
      <c r="E13" s="20">
        <f t="shared" si="6"/>
        <v>4.82098917641605</v>
      </c>
      <c r="F13" s="20">
        <f t="shared" si="7"/>
        <v>4.820835388494721</v>
      </c>
      <c r="G13" s="190">
        <f t="shared" si="11"/>
        <v>3.1900678811014095E-05</v>
      </c>
      <c r="H13" s="22">
        <f t="shared" si="8"/>
        <v>66196.55500198713</v>
      </c>
      <c r="J13" s="60"/>
      <c r="K13" s="61">
        <f t="shared" si="12"/>
        <v>0</v>
      </c>
      <c r="L13" s="25"/>
      <c r="M13" s="81"/>
      <c r="N13" s="124"/>
      <c r="O13" s="27">
        <f t="shared" si="4"/>
        <v>1.4338168420376038</v>
      </c>
      <c r="P13" s="72">
        <f t="shared" si="5"/>
        <v>27.15293887992683</v>
      </c>
      <c r="S13" s="19">
        <v>8</v>
      </c>
      <c r="T13" s="82">
        <f>M55</f>
        <v>0</v>
      </c>
      <c r="U13" s="115">
        <f>O55</f>
        <v>27.15293887992683</v>
      </c>
      <c r="V13" s="130">
        <f t="shared" si="0"/>
        <v>1.433816842037604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9"/>
        <v>#DIV/0!</v>
      </c>
      <c r="AD13" s="72" t="e">
        <f t="shared" si="10"/>
        <v>#DIV/0!</v>
      </c>
    </row>
    <row r="14" spans="2:30" ht="13.5" thickBot="1">
      <c r="B14" s="19">
        <v>8</v>
      </c>
      <c r="C14" s="124">
        <v>235.10919446575036</v>
      </c>
      <c r="D14" s="133">
        <v>180787</v>
      </c>
      <c r="E14" s="20">
        <f t="shared" si="6"/>
        <v>5.257167198090398</v>
      </c>
      <c r="F14" s="20">
        <f t="shared" si="7"/>
        <v>5.256915938903557</v>
      </c>
      <c r="G14" s="190">
        <f t="shared" si="11"/>
        <v>4.779593011596251E-05</v>
      </c>
      <c r="H14" s="22">
        <f t="shared" si="8"/>
        <v>180682.436716343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1.4338168420376038</v>
      </c>
      <c r="P14" s="72">
        <f t="shared" si="5"/>
        <v>27.15293887992683</v>
      </c>
      <c r="V14" s="170" t="s">
        <v>54</v>
      </c>
      <c r="W14" s="171"/>
      <c r="X14" s="99" t="e">
        <f>AVERAGE(X6:X13)</f>
        <v>#DIV/0!</v>
      </c>
      <c r="AA14" s="117"/>
      <c r="AB14" s="60"/>
      <c r="AC14" s="118" t="e">
        <f t="shared" si="9"/>
        <v>#DIV/0!</v>
      </c>
      <c r="AD14" s="72" t="e">
        <f t="shared" si="10"/>
        <v>#DIV/0!</v>
      </c>
    </row>
    <row r="15" spans="5:30" ht="13.5" thickBot="1">
      <c r="E15" s="170" t="s">
        <v>54</v>
      </c>
      <c r="F15" s="171"/>
      <c r="G15" s="191">
        <f>AVERAGE(G8:G14)</f>
        <v>6.982390312061966E-05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1.4338168420376038</v>
      </c>
      <c r="P15" s="72">
        <f t="shared" si="5"/>
        <v>27.15293887992683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9"/>
        <v>#DIV/0!</v>
      </c>
      <c r="AD15" s="72" t="e">
        <f t="shared" si="10"/>
        <v>#DIV/0!</v>
      </c>
    </row>
    <row r="16" spans="7:30" ht="12.75">
      <c r="G16" s="83" t="s">
        <v>30</v>
      </c>
      <c r="H16" s="84">
        <f>SLOPE(E8:E14,C8:C14)</f>
        <v>0.016260951025557975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1.4338168420376038</v>
      </c>
      <c r="P16" s="72">
        <f t="shared" si="5"/>
        <v>27.15293887992683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9"/>
        <v>#DIV/0!</v>
      </c>
      <c r="AD16" s="72" t="e">
        <f t="shared" si="10"/>
        <v>#DIV/0!</v>
      </c>
    </row>
    <row r="17" spans="7:30" ht="13.5" thickBot="1">
      <c r="G17" s="85" t="s">
        <v>31</v>
      </c>
      <c r="H17" s="86">
        <f>INTERCEPT(E8:E14,C8:C14)</f>
        <v>1.4338168420376038</v>
      </c>
      <c r="L17" s="25"/>
      <c r="M17" s="81"/>
      <c r="N17" s="60"/>
      <c r="O17" s="27">
        <f t="shared" si="4"/>
        <v>1.4338168420376038</v>
      </c>
      <c r="P17" s="72">
        <f t="shared" si="5"/>
        <v>27.15293887992683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9"/>
        <v>#DIV/0!</v>
      </c>
      <c r="AD17" s="72" t="e">
        <f t="shared" si="10"/>
        <v>#DIV/0!</v>
      </c>
    </row>
    <row r="18" spans="7:30" ht="13.5" thickBot="1">
      <c r="G18" s="87" t="s">
        <v>32</v>
      </c>
      <c r="H18" s="88">
        <f>RSQ(E8:E14,C8:C14)</f>
        <v>0.999999879282737</v>
      </c>
      <c r="L18" s="25"/>
      <c r="M18" s="81"/>
      <c r="N18" s="60"/>
      <c r="O18" s="27">
        <f t="shared" si="4"/>
        <v>1.4338168420376038</v>
      </c>
      <c r="P18" s="72">
        <f t="shared" si="5"/>
        <v>27.15293887992683</v>
      </c>
      <c r="AA18" s="117"/>
      <c r="AB18" s="60"/>
      <c r="AC18" s="118" t="e">
        <f t="shared" si="9"/>
        <v>#DIV/0!</v>
      </c>
      <c r="AD18" s="72" t="e">
        <f t="shared" si="10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9"/>
        <v>#DIV/0!</v>
      </c>
      <c r="AD19" s="72" t="e">
        <f t="shared" si="10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76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27.15293887992683</v>
      </c>
      <c r="P39" s="122">
        <f>O39/N39</f>
        <v>27.15293887992683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27.15293887992683</v>
      </c>
      <c r="P40" s="122">
        <f>O40/N40</f>
        <v>27.15293887992683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27.15293887992683</v>
      </c>
      <c r="P41" s="122">
        <f>O41/N41</f>
        <v>27.15293887992683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27.15293887992683</v>
      </c>
      <c r="P42" s="122">
        <f>O42/N42</f>
        <v>27.15293887992683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27.15293887992683</v>
      </c>
      <c r="P43" s="122">
        <f>O43/N43</f>
        <v>27.15293887992683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9"/>
      <c r="J46" s="60"/>
      <c r="K46" s="65" t="e">
        <f t="shared" si="14"/>
        <v>#NUM!</v>
      </c>
      <c r="M46" s="148" t="s">
        <v>77</v>
      </c>
      <c r="N46" s="177"/>
      <c r="O46" s="185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79" t="s">
        <v>81</v>
      </c>
      <c r="N47" s="180"/>
      <c r="O47" s="186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74"/>
      <c r="N48" s="175"/>
      <c r="O48" s="176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27.15293887992683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27.15293887992683</v>
      </c>
    </row>
    <row r="52" spans="1:15" ht="15">
      <c r="A52" s="137"/>
      <c r="B52" s="5"/>
      <c r="C52" s="5"/>
      <c r="D52" s="5"/>
      <c r="E52" s="5"/>
      <c r="F52" s="5"/>
      <c r="G52" s="5"/>
      <c r="H52" s="138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27.15293887992683</v>
      </c>
    </row>
    <row r="53" spans="1:15" ht="15" thickBot="1">
      <c r="A53" s="134"/>
      <c r="B53" s="135"/>
      <c r="C53" s="135"/>
      <c r="D53" s="135"/>
      <c r="E53" s="135"/>
      <c r="F53" s="135"/>
      <c r="G53" s="135"/>
      <c r="H53" s="136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27.15293887992683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27.15293887992683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27.15293887992683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27.15293887992683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27.15293887992683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5:F15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8" sqref="G8:G13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4">
        <v>5.978987850383044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285.91781391897</v>
      </c>
      <c r="V6" s="17">
        <f aca="true" t="shared" si="0" ref="V6:V13">LOG10(U6)</f>
        <v>2.4562412146294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51" t="s">
        <v>65</v>
      </c>
      <c r="AB6" s="183"/>
      <c r="AC6" s="183"/>
      <c r="AD6" s="184"/>
    </row>
    <row r="7" spans="2:30" ht="15">
      <c r="B7" s="9">
        <v>2</v>
      </c>
      <c r="C7" s="124">
        <v>51.89787396279682</v>
      </c>
      <c r="D7" s="69">
        <v>1684</v>
      </c>
      <c r="E7" s="17">
        <f aca="true" t="shared" si="4" ref="E7:E13">LOG10(D7)</f>
        <v>3.226342087163631</v>
      </c>
      <c r="F7" s="17">
        <f aca="true" t="shared" si="5" ref="F7:F13">H$15*C7+H$16</f>
        <v>3.2267299748046248</v>
      </c>
      <c r="G7" s="80">
        <f>((ABS(F7-E7))/F7)</f>
        <v>0.00012021075330836817</v>
      </c>
      <c r="H7" s="47">
        <f aca="true" t="shared" si="6" ref="H7:H13">10^F7</f>
        <v>1685.5047268701346</v>
      </c>
      <c r="J7" s="56" t="s">
        <v>27</v>
      </c>
      <c r="K7" s="57"/>
      <c r="L7" s="25"/>
      <c r="M7" s="81"/>
      <c r="N7" s="124"/>
      <c r="O7" s="27">
        <f aca="true" t="shared" si="7" ref="O7:O18">H$15*N7+H$16</f>
        <v>2.4562412146293995</v>
      </c>
      <c r="P7" s="72">
        <f aca="true" t="shared" si="8" ref="P7:P18">10^O7</f>
        <v>285.91781391897</v>
      </c>
      <c r="Q7" s="25"/>
      <c r="S7" s="9">
        <v>2</v>
      </c>
      <c r="T7" s="82">
        <f>M51</f>
        <v>0</v>
      </c>
      <c r="U7" s="115">
        <f>O51</f>
        <v>285.91781391897</v>
      </c>
      <c r="V7" s="17">
        <f t="shared" si="0"/>
        <v>2.4562412146294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74.09656870699928</v>
      </c>
      <c r="D8" s="69">
        <v>3603</v>
      </c>
      <c r="E8" s="17">
        <f t="shared" si="4"/>
        <v>3.5566642621225686</v>
      </c>
      <c r="F8" s="17">
        <f t="shared" si="5"/>
        <v>3.5562973247741008</v>
      </c>
      <c r="G8" s="80">
        <f aca="true" t="shared" si="9" ref="G8:G13">((ABS(F8-E8))/F8)</f>
        <v>0.00010317960366014391</v>
      </c>
      <c r="H8" s="47">
        <f t="shared" si="6"/>
        <v>3599.9570948625665</v>
      </c>
      <c r="J8" s="58" t="s">
        <v>20</v>
      </c>
      <c r="K8" s="59" t="s">
        <v>21</v>
      </c>
      <c r="L8" s="25"/>
      <c r="M8" s="81"/>
      <c r="N8" s="124"/>
      <c r="O8" s="27">
        <f t="shared" si="7"/>
        <v>2.4562412146293995</v>
      </c>
      <c r="P8" s="72">
        <f t="shared" si="8"/>
        <v>285.91781391897</v>
      </c>
      <c r="Q8" s="25"/>
      <c r="S8" s="9">
        <v>3</v>
      </c>
      <c r="T8" s="82">
        <f>M52</f>
        <v>0</v>
      </c>
      <c r="U8" s="115">
        <f>O52</f>
        <v>285.91781391897</v>
      </c>
      <c r="V8" s="17">
        <f t="shared" si="0"/>
        <v>2.4562412146294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105.2566722411618</v>
      </c>
      <c r="D9" s="69">
        <v>10436</v>
      </c>
      <c r="E9" s="17">
        <f t="shared" si="4"/>
        <v>4.018534070428183</v>
      </c>
      <c r="F9" s="17">
        <f t="shared" si="5"/>
        <v>4.018907981160124</v>
      </c>
      <c r="G9" s="80">
        <f t="shared" si="9"/>
        <v>9.303789330185563E-05</v>
      </c>
      <c r="H9" s="47">
        <f t="shared" si="6"/>
        <v>10444.988860867094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7"/>
        <v>2.4562412146293995</v>
      </c>
      <c r="P9" s="72">
        <f t="shared" si="8"/>
        <v>285.91781391897</v>
      </c>
      <c r="Q9" s="25"/>
      <c r="S9" s="9">
        <v>4</v>
      </c>
      <c r="T9" s="82">
        <f>M53</f>
        <v>0</v>
      </c>
      <c r="U9" s="115">
        <f>O53</f>
        <v>285.91781391897</v>
      </c>
      <c r="V9" s="17">
        <f t="shared" si="0"/>
        <v>2.4562412146294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135.84488160365996</v>
      </c>
      <c r="D10" s="69">
        <v>29791</v>
      </c>
      <c r="E10" s="17">
        <f t="shared" si="4"/>
        <v>4.474085081502818</v>
      </c>
      <c r="F10" s="17">
        <f t="shared" si="5"/>
        <v>4.473028154263672</v>
      </c>
      <c r="G10" s="80">
        <f t="shared" si="9"/>
        <v>0.00023628897531946413</v>
      </c>
      <c r="H10" s="47">
        <f t="shared" si="6"/>
        <v>29718.586839232412</v>
      </c>
      <c r="J10" s="60"/>
      <c r="K10" s="61">
        <f t="shared" si="12"/>
        <v>0</v>
      </c>
      <c r="L10" s="25"/>
      <c r="M10" s="81"/>
      <c r="N10" s="124"/>
      <c r="O10" s="27">
        <f t="shared" si="7"/>
        <v>2.4562412146293995</v>
      </c>
      <c r="P10" s="72">
        <f t="shared" si="8"/>
        <v>285.91781391897</v>
      </c>
      <c r="Q10" s="25"/>
      <c r="S10" s="9">
        <v>5</v>
      </c>
      <c r="T10" s="82">
        <f>M52</f>
        <v>0</v>
      </c>
      <c r="U10" s="115">
        <f>O52</f>
        <v>285.91781391897</v>
      </c>
      <c r="V10" s="17">
        <f t="shared" si="0"/>
        <v>2.4562412146294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160.95994099703555</v>
      </c>
      <c r="D11" s="69">
        <v>70042</v>
      </c>
      <c r="E11" s="17">
        <f t="shared" si="4"/>
        <v>4.845358538561647</v>
      </c>
      <c r="F11" s="17">
        <f t="shared" si="5"/>
        <v>4.845892580031881</v>
      </c>
      <c r="G11" s="80">
        <f t="shared" si="9"/>
        <v>0.00011020497491731</v>
      </c>
      <c r="H11" s="47">
        <f t="shared" si="6"/>
        <v>70128.18193844505</v>
      </c>
      <c r="J11" s="60"/>
      <c r="K11" s="61">
        <f t="shared" si="12"/>
        <v>0</v>
      </c>
      <c r="L11" s="25"/>
      <c r="M11" s="81"/>
      <c r="N11" s="124"/>
      <c r="O11" s="27">
        <f t="shared" si="7"/>
        <v>2.4562412146293995</v>
      </c>
      <c r="P11" s="72">
        <f t="shared" si="8"/>
        <v>285.91781391897</v>
      </c>
      <c r="Q11" s="25"/>
      <c r="S11" s="9">
        <v>6</v>
      </c>
      <c r="T11" s="82">
        <f>M53</f>
        <v>0</v>
      </c>
      <c r="U11" s="115">
        <f>O53</f>
        <v>285.91781391897</v>
      </c>
      <c r="V11" s="17">
        <f t="shared" si="0"/>
        <v>2.4562412146294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204.49275120429445</v>
      </c>
      <c r="D12" s="69">
        <v>310480</v>
      </c>
      <c r="E12" s="17">
        <f t="shared" si="4"/>
        <v>5.492033629731958</v>
      </c>
      <c r="F12" s="17">
        <f t="shared" si="5"/>
        <v>5.492191520670156</v>
      </c>
      <c r="G12" s="80">
        <f t="shared" si="9"/>
        <v>2.874825788638171E-05</v>
      </c>
      <c r="H12" s="47">
        <f t="shared" si="6"/>
        <v>310592.89779807127</v>
      </c>
      <c r="J12" s="60"/>
      <c r="K12" s="61">
        <f t="shared" si="12"/>
        <v>0</v>
      </c>
      <c r="L12" s="25"/>
      <c r="M12" s="81"/>
      <c r="N12" s="124"/>
      <c r="O12" s="27">
        <f t="shared" si="7"/>
        <v>2.4562412146293995</v>
      </c>
      <c r="P12" s="72">
        <f t="shared" si="8"/>
        <v>285.91781391897</v>
      </c>
      <c r="Q12" s="25"/>
      <c r="S12" s="9">
        <v>7</v>
      </c>
      <c r="T12" s="82">
        <f>M56</f>
        <v>0</v>
      </c>
      <c r="U12" s="115">
        <f>O56</f>
        <v>285.91781391897</v>
      </c>
      <c r="V12" s="17">
        <f t="shared" si="0"/>
        <v>2.4562412146294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233.27462095814508</v>
      </c>
      <c r="D13" s="133">
        <v>830853</v>
      </c>
      <c r="E13" s="145">
        <f t="shared" si="4"/>
        <v>5.919524192332705</v>
      </c>
      <c r="F13" s="145">
        <f t="shared" si="5"/>
        <v>5.919494326138954</v>
      </c>
      <c r="G13" s="192">
        <f t="shared" si="9"/>
        <v>5.045396127693435E-06</v>
      </c>
      <c r="H13" s="146">
        <f t="shared" si="6"/>
        <v>830795.8646586761</v>
      </c>
      <c r="J13" s="60"/>
      <c r="K13" s="61">
        <f t="shared" si="12"/>
        <v>0</v>
      </c>
      <c r="L13" s="25"/>
      <c r="M13" s="81"/>
      <c r="N13" s="124"/>
      <c r="O13" s="27">
        <f t="shared" si="7"/>
        <v>2.4562412146293995</v>
      </c>
      <c r="P13" s="72">
        <f t="shared" si="8"/>
        <v>285.91781391897</v>
      </c>
      <c r="Q13" s="25"/>
      <c r="S13" s="9">
        <v>8</v>
      </c>
      <c r="T13" s="82">
        <f>M57</f>
        <v>0</v>
      </c>
      <c r="U13" s="115">
        <f>O57</f>
        <v>285.91781391897</v>
      </c>
      <c r="V13" s="17">
        <f t="shared" si="0"/>
        <v>2.4562412146294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87" t="s">
        <v>54</v>
      </c>
      <c r="F14" s="188"/>
      <c r="G14" s="193">
        <f>AVERAGE(G7:G13)</f>
        <v>9.953083636017386E-05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7"/>
        <v>2.4562412146293995</v>
      </c>
      <c r="P14" s="72">
        <f t="shared" si="8"/>
        <v>285.91781391897</v>
      </c>
      <c r="Q14" s="25"/>
      <c r="V14" s="161" t="s">
        <v>54</v>
      </c>
      <c r="W14" s="162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0.014846249014507854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7"/>
        <v>2.4562412146293995</v>
      </c>
      <c r="P15" s="72">
        <f t="shared" si="8"/>
        <v>285.91781391897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2.4562412146293995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7"/>
        <v>2.4562412146293995</v>
      </c>
      <c r="P16" s="72">
        <f t="shared" si="8"/>
        <v>285.91781391897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0.9999996839386686</v>
      </c>
      <c r="L17" s="25"/>
      <c r="M17" s="81"/>
      <c r="N17" s="60"/>
      <c r="O17" s="27">
        <f t="shared" si="7"/>
        <v>2.4562412146293995</v>
      </c>
      <c r="P17" s="72">
        <f t="shared" si="8"/>
        <v>285.91781391897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7"/>
        <v>2.4562412146293995</v>
      </c>
      <c r="P18" s="72">
        <f t="shared" si="8"/>
        <v>285.91781391897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92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285.91781391897</v>
      </c>
      <c r="P39" s="122">
        <f>O39/N39</f>
        <v>285.91781391897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285.91781391897</v>
      </c>
      <c r="P40" s="122">
        <f>O40/N40</f>
        <v>285.91781391897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285.91781391897</v>
      </c>
      <c r="P41" s="122">
        <f>O41/N41</f>
        <v>285.91781391897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285.91781391897</v>
      </c>
      <c r="P42" s="122">
        <f>O42/N42</f>
        <v>285.91781391897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285.91781391897</v>
      </c>
      <c r="P43" s="122">
        <f>O43/N43</f>
        <v>285.91781391897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48" t="s">
        <v>88</v>
      </c>
      <c r="N46" s="177"/>
      <c r="O46" s="185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9" t="s">
        <v>81</v>
      </c>
      <c r="N47" s="180"/>
      <c r="O47" s="186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285.91781391897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285.91781391897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285.91781391897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285.91781391897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5"/>
        <v>1</v>
      </c>
      <c r="O54" s="113">
        <f>P40*N54</f>
        <v>285.91781391897</v>
      </c>
    </row>
    <row r="55" spans="10:15" ht="12.75">
      <c r="J55" s="60"/>
      <c r="K55" s="65" t="e">
        <f aca="true" t="shared" si="16" ref="K55:K61">LOG10(J55)*(256/LOG10(262144))</f>
        <v>#NUM!</v>
      </c>
      <c r="M55" s="111"/>
      <c r="N55" s="106">
        <f t="shared" si="15"/>
        <v>1</v>
      </c>
      <c r="O55" s="113">
        <f>P41*N55</f>
        <v>285.91781391897</v>
      </c>
    </row>
    <row r="56" spans="10:15" ht="12.75">
      <c r="J56" s="60"/>
      <c r="K56" s="65" t="e">
        <f t="shared" si="16"/>
        <v>#NUM!</v>
      </c>
      <c r="M56" s="114"/>
      <c r="N56" s="106">
        <f t="shared" si="15"/>
        <v>1</v>
      </c>
      <c r="O56" s="113">
        <f>P39*N56</f>
        <v>285.91781391897</v>
      </c>
    </row>
    <row r="57" spans="10:15" ht="12.75">
      <c r="J57" s="60"/>
      <c r="K57" s="65" t="e">
        <f t="shared" si="16"/>
        <v>#NUM!</v>
      </c>
      <c r="M57" s="111"/>
      <c r="N57" s="106">
        <f t="shared" si="15"/>
        <v>1</v>
      </c>
      <c r="O57" s="112">
        <f>P39*N57</f>
        <v>285.91781391897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G10" sqref="G10:G13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4"/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49.045680394669304</v>
      </c>
      <c r="V6" s="17">
        <f aca="true" t="shared" si="2" ref="V6:V13">LOG10(U6)</f>
        <v>1.6906007637369984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51" t="s">
        <v>65</v>
      </c>
      <c r="AB6" s="183"/>
      <c r="AC6" s="183"/>
      <c r="AD6" s="184"/>
    </row>
    <row r="7" spans="2:30" ht="15">
      <c r="B7" s="9">
        <v>2</v>
      </c>
      <c r="C7" s="124"/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1.6906007637369984</v>
      </c>
      <c r="P7" s="72">
        <f aca="true" t="shared" si="7" ref="P7:P18">10^O7</f>
        <v>49.045680394669304</v>
      </c>
      <c r="Q7" s="25"/>
      <c r="S7" s="9">
        <v>2</v>
      </c>
      <c r="T7" s="82">
        <f t="shared" si="0"/>
        <v>0</v>
      </c>
      <c r="U7" s="115">
        <f t="shared" si="1"/>
        <v>49.045680394669304</v>
      </c>
      <c r="V7" s="17">
        <f t="shared" si="2"/>
        <v>1.6906007637369984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/>
      <c r="D8" s="69"/>
      <c r="E8" s="17"/>
      <c r="F8" s="17"/>
      <c r="G8" s="80"/>
      <c r="H8" s="47"/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1.6906007637369984</v>
      </c>
      <c r="P8" s="72">
        <f t="shared" si="7"/>
        <v>49.045680394669304</v>
      </c>
      <c r="Q8" s="25"/>
      <c r="S8" s="9">
        <v>3</v>
      </c>
      <c r="T8" s="82">
        <f t="shared" si="0"/>
        <v>0</v>
      </c>
      <c r="U8" s="115">
        <f t="shared" si="1"/>
        <v>49.045680394669304</v>
      </c>
      <c r="V8" s="17">
        <f t="shared" si="2"/>
        <v>1.6906007637369984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150.32389890593137</v>
      </c>
      <c r="D9" s="69">
        <v>6600</v>
      </c>
      <c r="E9" s="17">
        <f>LOG10(D9)</f>
        <v>3.8195439355418688</v>
      </c>
      <c r="F9" s="17">
        <f>H$15*C9+H$16</f>
        <v>3.8169245856532776</v>
      </c>
      <c r="G9" s="80">
        <f>((ABS(F9-E9))/F9)</f>
        <v>0.0006862461727529334</v>
      </c>
      <c r="H9" s="47">
        <f>10^F9</f>
        <v>6560.313379141438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1.6906007637369984</v>
      </c>
      <c r="P9" s="72">
        <f t="shared" si="7"/>
        <v>49.045680394669304</v>
      </c>
      <c r="Q9" s="25"/>
      <c r="S9" s="9">
        <v>4</v>
      </c>
      <c r="T9" s="82">
        <f t="shared" si="0"/>
        <v>0</v>
      </c>
      <c r="U9" s="115">
        <f t="shared" si="1"/>
        <v>49.045680394669304</v>
      </c>
      <c r="V9" s="17">
        <f t="shared" si="2"/>
        <v>1.6906007637369984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166.41764631673092</v>
      </c>
      <c r="D10" s="69">
        <v>11135</v>
      </c>
      <c r="E10" s="17">
        <f>LOG10(D10)</f>
        <v>4.046690221370057</v>
      </c>
      <c r="F10" s="17">
        <f>H$15*C10+H$16</f>
        <v>4.044569815404142</v>
      </c>
      <c r="G10" s="80">
        <f>((ABS(F10-E10))/F10)</f>
        <v>0.0005242599491891321</v>
      </c>
      <c r="H10" s="47">
        <f>10^F10</f>
        <v>11080.766809312474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1.6906007637369984</v>
      </c>
      <c r="P10" s="72">
        <f t="shared" si="7"/>
        <v>49.045680394669304</v>
      </c>
      <c r="Q10" s="25"/>
      <c r="S10" s="9">
        <v>5</v>
      </c>
      <c r="T10" s="82">
        <f t="shared" si="0"/>
        <v>0</v>
      </c>
      <c r="U10" s="115">
        <f t="shared" si="1"/>
        <v>49.045680394669304</v>
      </c>
      <c r="V10" s="17">
        <f t="shared" si="2"/>
        <v>1.6906007637369984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185.59306257639227</v>
      </c>
      <c r="D11" s="69">
        <v>20320</v>
      </c>
      <c r="E11" s="17">
        <f>LOG10(D11)</f>
        <v>4.307923703611881</v>
      </c>
      <c r="F11" s="17">
        <f>H$15*C11+H$16</f>
        <v>4.315805092594454</v>
      </c>
      <c r="G11" s="80">
        <f>((ABS(F11-E11))/F11)</f>
        <v>0.0018261688870279155</v>
      </c>
      <c r="H11" s="47">
        <f>10^F11</f>
        <v>20692.12496665666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1.6906007637369984</v>
      </c>
      <c r="P11" s="72">
        <f t="shared" si="7"/>
        <v>49.045680394669304</v>
      </c>
      <c r="Q11" s="25"/>
      <c r="S11" s="9">
        <v>6</v>
      </c>
      <c r="T11" s="82">
        <f t="shared" si="0"/>
        <v>0</v>
      </c>
      <c r="U11" s="115">
        <f t="shared" si="1"/>
        <v>49.045680394669304</v>
      </c>
      <c r="V11" s="17">
        <f t="shared" si="2"/>
        <v>1.6906007637369984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222.07539202190605</v>
      </c>
      <c r="D12" s="69">
        <v>68250</v>
      </c>
      <c r="E12" s="17">
        <f>LOG10(D12)</f>
        <v>4.834102655712794</v>
      </c>
      <c r="F12" s="17">
        <f>H$15*C12+H$16</f>
        <v>4.831845767055253</v>
      </c>
      <c r="G12" s="80">
        <f>((ABS(F12-E12))/F12)</f>
        <v>0.00046708623709171455</v>
      </c>
      <c r="H12" s="47">
        <f>10^F12</f>
        <v>67896.24668143738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1.6906007637369984</v>
      </c>
      <c r="P12" s="72">
        <f t="shared" si="7"/>
        <v>49.045680394669304</v>
      </c>
      <c r="Q12" s="25"/>
      <c r="S12" s="9">
        <v>7</v>
      </c>
      <c r="T12" s="82">
        <f t="shared" si="0"/>
        <v>0</v>
      </c>
      <c r="U12" s="115">
        <f t="shared" si="1"/>
        <v>49.045680394669304</v>
      </c>
      <c r="V12" s="17">
        <f t="shared" si="2"/>
        <v>1.6906007637369984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242.90383775493518</v>
      </c>
      <c r="D13" s="133">
        <v>134075</v>
      </c>
      <c r="E13" s="17">
        <f>LOG10(D13)</f>
        <v>5.127347805635106</v>
      </c>
      <c r="F13" s="17">
        <f>H$15*C13+H$16</f>
        <v>5.126463061164584</v>
      </c>
      <c r="G13" s="80">
        <f>((ABS(F13-E13))/F13)</f>
        <v>0.00017258379899860095</v>
      </c>
      <c r="H13" s="47">
        <f>10^F13</f>
        <v>133802.14051552708</v>
      </c>
      <c r="J13" s="60"/>
      <c r="K13" s="61">
        <f t="shared" si="10"/>
        <v>0</v>
      </c>
      <c r="L13" s="25"/>
      <c r="M13" s="81"/>
      <c r="N13" s="124"/>
      <c r="O13" s="27">
        <f t="shared" si="6"/>
        <v>1.6906007637369984</v>
      </c>
      <c r="P13" s="72">
        <f t="shared" si="7"/>
        <v>49.045680394669304</v>
      </c>
      <c r="Q13" s="25"/>
      <c r="S13" s="9">
        <v>8</v>
      </c>
      <c r="T13" s="82">
        <f t="shared" si="0"/>
        <v>0</v>
      </c>
      <c r="U13" s="115">
        <f t="shared" si="1"/>
        <v>49.045680394669304</v>
      </c>
      <c r="V13" s="17">
        <f t="shared" si="2"/>
        <v>1.6906007637369984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61" t="s">
        <v>54</v>
      </c>
      <c r="F14" s="162"/>
      <c r="G14" s="101">
        <f>AVERAGE(G9:G13)</f>
        <v>0.0007352690090120593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1.6906007637369984</v>
      </c>
      <c r="P14" s="72">
        <f t="shared" si="7"/>
        <v>49.045680394669304</v>
      </c>
      <c r="Q14" s="25"/>
      <c r="V14" s="161" t="s">
        <v>54</v>
      </c>
      <c r="W14" s="162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SLOPE(E9:E13,C9:C13)</f>
        <v>0.014144948590289525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1.6906007637369984</v>
      </c>
      <c r="P15" s="72">
        <f t="shared" si="7"/>
        <v>49.045680394669304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INTERCEPT(E9:E13,C9:C13)</f>
        <v>1.6906007637369984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1.6906007637369984</v>
      </c>
      <c r="P16" s="72">
        <f t="shared" si="7"/>
        <v>49.045680394669304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RSQ(E9:E13,C9:C13)</f>
        <v>0.999932983750129</v>
      </c>
      <c r="L17" s="25"/>
      <c r="M17" s="81"/>
      <c r="N17" s="60"/>
      <c r="O17" s="27">
        <f t="shared" si="6"/>
        <v>1.6906007637369984</v>
      </c>
      <c r="P17" s="72">
        <f t="shared" si="7"/>
        <v>49.045680394669304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1.6906007637369984</v>
      </c>
      <c r="P18" s="72">
        <f t="shared" si="7"/>
        <v>49.045680394669304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58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49.045680394669304</v>
      </c>
      <c r="P39" s="107">
        <f>O39/N39</f>
        <v>49.045680394669304</v>
      </c>
    </row>
    <row r="40" spans="10:16" ht="12.75">
      <c r="J40" s="60"/>
      <c r="K40" s="65" t="e">
        <f t="shared" si="12"/>
        <v>#NUM!</v>
      </c>
      <c r="L40" s="25"/>
      <c r="M40" s="105">
        <f>N8</f>
        <v>0</v>
      </c>
      <c r="N40" s="106">
        <f>10^(4*(M40/256))</f>
        <v>1</v>
      </c>
      <c r="O40" s="106">
        <f>P8</f>
        <v>49.045680394669304</v>
      </c>
      <c r="P40" s="107">
        <f>O40/N40</f>
        <v>49.045680394669304</v>
      </c>
    </row>
    <row r="41" spans="10:16" ht="12.75">
      <c r="J41" s="60"/>
      <c r="K41" s="65" t="e">
        <f t="shared" si="12"/>
        <v>#NUM!</v>
      </c>
      <c r="L41" s="25"/>
      <c r="M41" s="105">
        <f>N9</f>
        <v>0</v>
      </c>
      <c r="N41" s="106">
        <f>10^(4*(M41/256))</f>
        <v>1</v>
      </c>
      <c r="O41" s="106">
        <f>P9</f>
        <v>49.045680394669304</v>
      </c>
      <c r="P41" s="107">
        <f>O41/N41</f>
        <v>49.045680394669304</v>
      </c>
    </row>
    <row r="42" spans="10:16" ht="12.75">
      <c r="J42" s="60"/>
      <c r="K42" s="65" t="e">
        <f t="shared" si="12"/>
        <v>#NUM!</v>
      </c>
      <c r="L42" s="25"/>
      <c r="M42" s="105">
        <f>N10</f>
        <v>0</v>
      </c>
      <c r="N42" s="106">
        <f>10^(4*(M42/256))</f>
        <v>1</v>
      </c>
      <c r="O42" s="106">
        <f>P10</f>
        <v>49.045680394669304</v>
      </c>
      <c r="P42" s="107">
        <f>O42/N42</f>
        <v>49.045680394669304</v>
      </c>
    </row>
    <row r="43" spans="10:16" ht="12.75">
      <c r="J43" s="60"/>
      <c r="K43" s="65" t="e">
        <f t="shared" si="12"/>
        <v>#NUM!</v>
      </c>
      <c r="L43" s="25"/>
      <c r="M43" s="105">
        <f>N11</f>
        <v>0</v>
      </c>
      <c r="N43" s="106">
        <f>10^(4*(M43/256))</f>
        <v>1</v>
      </c>
      <c r="O43" s="106">
        <f>P11</f>
        <v>49.045680394669304</v>
      </c>
      <c r="P43" s="107">
        <f>O43/N43</f>
        <v>49.045680394669304</v>
      </c>
    </row>
    <row r="44" spans="10:12" ht="13.5" thickBot="1">
      <c r="J44" s="60"/>
      <c r="K44" s="65" t="e">
        <f t="shared" si="12"/>
        <v>#NUM!</v>
      </c>
      <c r="L44" s="25"/>
    </row>
    <row r="45" spans="10:15" ht="13.5" thickBot="1">
      <c r="J45" s="60"/>
      <c r="K45" s="65" t="e">
        <f t="shared" si="12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2"/>
        <v>#NUM!</v>
      </c>
      <c r="M46" s="148" t="s">
        <v>62</v>
      </c>
      <c r="N46" s="177"/>
      <c r="O46" s="185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9" t="s">
        <v>81</v>
      </c>
      <c r="N47" s="180"/>
      <c r="O47" s="18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49.045680394669304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49.045680394669304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49.045680394669304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49.045680394669304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3"/>
        <v>1</v>
      </c>
      <c r="O54" s="113">
        <f>P39*N54</f>
        <v>49.045680394669304</v>
      </c>
    </row>
    <row r="55" spans="10:15" ht="12.75">
      <c r="J55" s="60"/>
      <c r="K55" s="65" t="e">
        <f aca="true" t="shared" si="14" ref="K55:K61">LOG10(J55)*(256/LOG10(262144))</f>
        <v>#NUM!</v>
      </c>
      <c r="M55" s="114"/>
      <c r="N55" s="106">
        <f t="shared" si="13"/>
        <v>1</v>
      </c>
      <c r="O55" s="113">
        <f>P39*N55</f>
        <v>49.045680394669304</v>
      </c>
    </row>
    <row r="56" spans="10:15" ht="12.75">
      <c r="J56" s="60"/>
      <c r="K56" s="65" t="e">
        <f t="shared" si="14"/>
        <v>#NUM!</v>
      </c>
      <c r="M56" s="114"/>
      <c r="N56" s="106">
        <f t="shared" si="13"/>
        <v>1</v>
      </c>
      <c r="O56" s="113">
        <f>P39*N56</f>
        <v>49.045680394669304</v>
      </c>
    </row>
    <row r="57" spans="10:15" ht="12.75">
      <c r="J57" s="60"/>
      <c r="K57" s="65" t="e">
        <f t="shared" si="14"/>
        <v>#NUM!</v>
      </c>
      <c r="M57" s="114"/>
      <c r="N57" s="106">
        <f t="shared" si="13"/>
        <v>1</v>
      </c>
      <c r="O57" s="113">
        <f>P39*N57</f>
        <v>49.045680394669304</v>
      </c>
    </row>
    <row r="58" spans="10:11" ht="12.75">
      <c r="J58" s="60"/>
      <c r="K58" s="65" t="e">
        <f t="shared" si="14"/>
        <v>#NUM!</v>
      </c>
    </row>
    <row r="59" spans="10:11" ht="12.75">
      <c r="J59" s="60"/>
      <c r="K59" s="65" t="e">
        <f t="shared" si="14"/>
        <v>#NUM!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AA6:AD6"/>
    <mergeCell ref="AA5:AD5"/>
    <mergeCell ref="M46:O46"/>
    <mergeCell ref="M47:O47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2017-11-07T17:24:20Z</dcterms:modified>
  <cp:category/>
  <cp:version/>
  <cp:contentType/>
  <cp:contentStatus/>
</cp:coreProperties>
</file>